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Sheet1" sheetId="1" state="visible" r:id="rId1"/>
  </sheets>
  <calcPr refMode="A1" iterate="0" iterateCount="100" iterateDelta="0.001"/>
</workbook>
</file>

<file path=xl/sharedStrings.xml><?xml version="1.0" encoding="utf-8"?>
<sst xmlns="http://schemas.openxmlformats.org/spreadsheetml/2006/main" count="28" uniqueCount="28">
  <si>
    <t xml:space="preserve">Прогноз категория Стандарт+ с балконом/террасой (19 апартов)</t>
  </si>
  <si>
    <t xml:space="preserve">Прогноз категория Стандарт-эк (15 апартов) Вторая очередь</t>
  </si>
  <si>
    <t>Месяц</t>
  </si>
  <si>
    <t xml:space="preserve">Стоимость сутки</t>
  </si>
  <si>
    <t xml:space="preserve">Количество дней</t>
  </si>
  <si>
    <t xml:space="preserve">Загрузка %</t>
  </si>
  <si>
    <t xml:space="preserve">Итого вал</t>
  </si>
  <si>
    <t>Расходы</t>
  </si>
  <si>
    <t xml:space="preserve">На руки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</si>
  <si>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</si>
  <si>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</si>
  <si>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</si>
  <si>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</si>
  <si>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</si>
  <si>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</si>
  <si>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</si>
  <si>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</si>
  <si>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</si>
  <si>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</si>
  <si>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</si>
  <si>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</si>
  <si>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</si>
  <si>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 xml:space="preserve">Прогноз категория Стандарт эконом (3 апарта)</t>
  </si>
  <si>
    <t xml:space="preserve">Прогноз категория Стандарт с балконом/террасой (11 апартов)</t>
  </si>
  <si>
    <t xml:space="preserve">Прогноз категория ДеЛюкс с балконом и лаунж зоной (6 апартов)</t>
  </si>
  <si>
    <t xml:space="preserve">Прогноз Двухкомнатные с джакузи на террасе (1 апарт)</t>
  </si>
  <si>
    <t xml:space="preserve">Прогноз 2023 категория Стандарт с балконом/террасой (11 апартов)</t>
  </si>
  <si>
    <t xml:space="preserve">Прогноз 2024 категория Стандарт с балконом/террасой (11 апартов)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</si>
</sst>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0\ [$₽-419];[RED]\-#,##0.00\ [$₽-419]"/>
    <numFmt numFmtId="161" formatCode="#,##0\ [$₽-419];\-#,##0\ [$₽-419]"/>
  </numFmts>
  <fonts count="5">
    <font>
      <sz val="10.000000"/>
      <color theme="1"/>
      <name val="Arial"/>
    </font>
    <font>
      <sz val="10.000000"/>
      <name val="Arial"/>
    </font>
    <font>
      <sz val="10.000000"/>
      <color indexed="64"/>
      <name val="Mangal"/>
    </font>
    <font>
      <b/>
      <sz val="12.000000"/>
      <name val="Arial"/>
    </font>
    <font>
      <b/>
      <sz val="10.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  <fill>
      <patternFill patternType="solid">
        <fgColor indexed="5"/>
        <bgColor indexed="5"/>
      </patternFill>
    </fill>
    <fill>
      <patternFill patternType="solid">
        <fgColor indexed="65"/>
        <bgColor indexed="26"/>
      </patternFill>
    </fill>
  </fills>
  <borders count="2">
    <border>
      <left style="none"/>
      <right style="none"/>
      <top style="none"/>
      <bottom style="none"/>
      <diagonal style="none"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 style="none"/>
    </border>
  </borders>
  <cellStyleXfs count="7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2" fillId="0" borderId="0" numFmtId="0" applyNumberFormat="1" applyFont="1" applyFill="1" applyBorder="0" applyProtection="0"/>
  </cellStyleXfs>
  <cellXfs count="12">
    <xf fontId="0" fillId="0" borderId="0" numFmtId="0" xfId="0" applyProtection="0">
      <protection hidden="0" locked="1"/>
    </xf>
    <xf fontId="3" fillId="0" borderId="0" numFmtId="0" xfId="0" applyFont="1" applyAlignment="1" applyProtection="0">
      <alignment horizontal="center" vertical="center"/>
      <protection hidden="0" locked="1"/>
    </xf>
    <xf fontId="4" fillId="0" borderId="1" numFmtId="0" xfId="0" applyFont="1" applyBorder="1" applyAlignment="1" applyProtection="0">
      <alignment horizontal="center" vertical="center" wrapText="1"/>
      <protection hidden="0" locked="1"/>
    </xf>
    <xf fontId="0" fillId="0" borderId="1" numFmtId="0" xfId="0" applyBorder="1" applyProtection="0">
      <protection hidden="0" locked="1"/>
    </xf>
    <xf fontId="0" fillId="0" borderId="1" numFmtId="9" xfId="0" applyNumberFormat="1" applyBorder="1" applyProtection="0">
      <protection hidden="0" locked="1"/>
    </xf>
    <xf fontId="0" fillId="2" borderId="1" numFmtId="0" xfId="0" applyFill="1" applyBorder="1" applyProtection="0">
      <protection hidden="0" locked="1"/>
    </xf>
    <xf fontId="4" fillId="3" borderId="1" numFmtId="0" xfId="0" applyFont="1" applyFill="1" applyBorder="1" applyProtection="0">
      <protection hidden="0" locked="1"/>
    </xf>
    <xf fontId="4" fillId="3" borderId="1" numFmtId="160" xfId="0" applyNumberFormat="1" applyFont="1" applyFill="1" applyBorder="1" applyProtection="0">
      <protection hidden="0" locked="1"/>
    </xf>
    <xf fontId="4" fillId="3" borderId="1" numFmtId="161" xfId="0" applyNumberFormat="1" applyFont="1" applyFill="1" applyBorder="1" applyProtection="0">
      <protection hidden="0" locked="1"/>
    </xf>
    <xf fontId="0" fillId="4" borderId="1" numFmtId="0" xfId="0" applyFill="1" applyBorder="1" applyProtection="0">
      <protection hidden="0" locked="1"/>
    </xf>
    <xf fontId="4" fillId="3" borderId="0" numFmtId="0" xfId="0" applyFont="1" applyFill="1" applyProtection="0">
      <protection hidden="0" locked="1"/>
    </xf>
    <xf fontId="4" fillId="3" borderId="0" numFmtId="161" xfId="0" applyNumberFormat="1" applyFont="1" applyFill="1" applyProtection="0">
      <protection hidden="0" locked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Заголовок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zoomScale="90" workbookViewId="0">
      <selection activeCell="Q15" activeCellId="0" sqref="Q15"/>
    </sheetView>
  </sheetViews>
  <sheetFormatPr defaultColWidth="11.5" defaultRowHeight="12.75"/>
  <cols>
    <col customWidth="1" min="7" max="7" style="0" width="14.93"/>
    <col customWidth="1" min="15" max="15" style="0" width="21.129999999999999"/>
  </cols>
  <sheetData>
    <row r="1" ht="15" customHeight="1">
      <c r="A1" s="1" t="s">
        <v>0</v>
      </c>
      <c r="B1" s="1"/>
      <c r="C1" s="1"/>
      <c r="D1" s="1"/>
      <c r="E1" s="1"/>
      <c r="F1" s="1"/>
      <c r="G1" s="1"/>
      <c r="I1" s="1" t="s">
        <v>1</v>
      </c>
      <c r="J1" s="1"/>
      <c r="K1" s="1"/>
      <c r="L1" s="1"/>
      <c r="M1" s="1"/>
      <c r="N1" s="1"/>
      <c r="O1" s="1"/>
    </row>
    <row r="2" ht="24.050000000000001" customHeight="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I2" s="2" t="s">
        <v>2</v>
      </c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</row>
    <row r="3" ht="14.65" customHeight="1">
      <c r="A3" s="3" t="s">
        <v>9</v>
      </c>
      <c r="B3" s="3">
        <v>4500</v>
      </c>
      <c r="C3" s="3">
        <v>31</v>
      </c>
      <c r="D3" s="4">
        <v>0.69999999999999996</v>
      </c>
      <c r="E3" s="3">
        <f t="shared" ref="E3:E9" si="0">B3*C3*D3</f>
        <v>97650</v>
      </c>
      <c r="F3" s="3">
        <f t="shared" ref="F3:F9" si="1">E3*0.3</f>
        <v>29295</v>
      </c>
      <c r="G3" s="3">
        <f t="shared" ref="G3:G9" si="2">E3-F3</f>
        <v>68355</v>
      </c>
      <c r="I3" s="3" t="s">
        <v>9</v>
      </c>
      <c r="J3" s="3">
        <v>4500</v>
      </c>
      <c r="K3" s="3">
        <v>31</v>
      </c>
      <c r="L3" s="4">
        <v>0.79000000000000004</v>
      </c>
      <c r="M3" s="3">
        <f t="shared" ref="M3:M9" si="3">J3*K3*L3</f>
        <v>110205</v>
      </c>
      <c r="N3" s="3">
        <f>M3*0.47</f>
        <v>51796.349999999999</v>
      </c>
      <c r="O3" s="5">
        <f t="shared" ref="O3:O9" si="4">M3-N3</f>
        <v>58408.650000000001</v>
      </c>
    </row>
    <row r="4" ht="14.65" customHeight="1">
      <c r="A4" s="3" t="s">
        <v>10</v>
      </c>
      <c r="B4" s="3">
        <v>3300</v>
      </c>
      <c r="C4" s="3">
        <v>28</v>
      </c>
      <c r="D4" s="4">
        <v>0.59999999999999998</v>
      </c>
      <c r="E4" s="3">
        <f t="shared" si="0"/>
        <v>55440</v>
      </c>
      <c r="F4" s="3">
        <f t="shared" si="1"/>
        <v>16632</v>
      </c>
      <c r="G4" s="3">
        <f t="shared" si="2"/>
        <v>38808</v>
      </c>
      <c r="I4" s="3" t="s">
        <v>10</v>
      </c>
      <c r="J4" s="3">
        <v>3960</v>
      </c>
      <c r="K4" s="3">
        <v>28</v>
      </c>
      <c r="L4" s="4">
        <v>0.75</v>
      </c>
      <c r="M4" s="3">
        <f t="shared" si="3"/>
        <v>83160</v>
      </c>
      <c r="N4" s="3">
        <f>M4*0.31</f>
        <v>25779.599999999999</v>
      </c>
      <c r="O4" s="5">
        <f t="shared" si="4"/>
        <v>57380.400000000001</v>
      </c>
    </row>
    <row r="5" ht="12.800000000000001" customHeight="1">
      <c r="A5" s="3" t="s">
        <v>11</v>
      </c>
      <c r="B5" s="3">
        <v>5220</v>
      </c>
      <c r="C5" s="3">
        <v>31</v>
      </c>
      <c r="D5" s="4">
        <v>0.59999999999999998</v>
      </c>
      <c r="E5" s="3">
        <f t="shared" si="0"/>
        <v>97092</v>
      </c>
      <c r="F5" s="3">
        <f t="shared" si="1"/>
        <v>29127.599999999999</v>
      </c>
      <c r="G5" s="3">
        <f t="shared" si="2"/>
        <v>67964.399999999994</v>
      </c>
      <c r="I5" s="3" t="s">
        <v>11</v>
      </c>
      <c r="J5" s="3">
        <v>3960</v>
      </c>
      <c r="K5" s="3">
        <v>31</v>
      </c>
      <c r="L5" s="4">
        <v>0.59999999999999998</v>
      </c>
      <c r="M5" s="3">
        <f t="shared" si="3"/>
        <v>73656</v>
      </c>
      <c r="N5" s="3">
        <f>M5*0.45</f>
        <v>33145.199999999997</v>
      </c>
      <c r="O5" s="5">
        <f t="shared" si="4"/>
        <v>40510.800000000003</v>
      </c>
    </row>
    <row r="6" ht="12.800000000000001" customHeight="1">
      <c r="A6" s="3" t="s">
        <v>12</v>
      </c>
      <c r="B6" s="3">
        <v>6150</v>
      </c>
      <c r="C6" s="3">
        <v>30</v>
      </c>
      <c r="D6" s="4">
        <v>0.84999999999999998</v>
      </c>
      <c r="E6" s="3">
        <f t="shared" si="0"/>
        <v>156825</v>
      </c>
      <c r="F6" s="3">
        <f t="shared" si="1"/>
        <v>47047.5</v>
      </c>
      <c r="G6" s="3">
        <f t="shared" si="2"/>
        <v>109777.5</v>
      </c>
      <c r="I6" s="3" t="s">
        <v>12</v>
      </c>
      <c r="J6" s="3">
        <v>4200</v>
      </c>
      <c r="K6" s="3">
        <v>30</v>
      </c>
      <c r="L6" s="4">
        <v>0.69999999999999996</v>
      </c>
      <c r="M6" s="3">
        <f t="shared" si="3"/>
        <v>88200</v>
      </c>
      <c r="N6" s="3">
        <f>M6*0.36</f>
        <v>31752</v>
      </c>
      <c r="O6" s="5">
        <f t="shared" si="4"/>
        <v>56448</v>
      </c>
    </row>
    <row r="7" ht="12.800000000000001" customHeight="1">
      <c r="A7" s="3" t="s">
        <v>13</v>
      </c>
      <c r="B7" s="3">
        <v>8800</v>
      </c>
      <c r="C7" s="3">
        <v>31</v>
      </c>
      <c r="D7" s="4">
        <v>0.97999999999999998</v>
      </c>
      <c r="E7" s="3">
        <f t="shared" si="0"/>
        <v>267344</v>
      </c>
      <c r="F7" s="3">
        <f t="shared" si="1"/>
        <v>80203.199999999997</v>
      </c>
      <c r="G7" s="3">
        <f t="shared" si="2"/>
        <v>187140.79999999999</v>
      </c>
      <c r="I7" s="3" t="s">
        <v>13</v>
      </c>
      <c r="J7" s="3">
        <v>4870</v>
      </c>
      <c r="K7" s="3">
        <v>31</v>
      </c>
      <c r="L7" s="4">
        <v>0.92000000000000004</v>
      </c>
      <c r="M7" s="3">
        <f t="shared" si="3"/>
        <v>138892.39999999999</v>
      </c>
      <c r="N7" s="3">
        <f t="shared" ref="N7:N8" si="5">M7*0.49</f>
        <v>68057.275999999998</v>
      </c>
      <c r="O7" s="5">
        <f t="shared" si="4"/>
        <v>70835.123999999996</v>
      </c>
    </row>
    <row r="8" ht="12.800000000000001" customHeight="1">
      <c r="A8" s="3" t="s">
        <v>14</v>
      </c>
      <c r="B8" s="3">
        <v>10000</v>
      </c>
      <c r="C8" s="3">
        <v>30</v>
      </c>
      <c r="D8" s="4">
        <v>1</v>
      </c>
      <c r="E8" s="3">
        <f t="shared" si="0"/>
        <v>300000</v>
      </c>
      <c r="F8" s="3">
        <f t="shared" si="1"/>
        <v>90000</v>
      </c>
      <c r="G8" s="3">
        <f t="shared" si="2"/>
        <v>210000</v>
      </c>
      <c r="I8" s="3" t="s">
        <v>14</v>
      </c>
      <c r="J8" s="3">
        <v>6100</v>
      </c>
      <c r="K8" s="3">
        <v>30</v>
      </c>
      <c r="L8" s="4">
        <v>0.96999999999999997</v>
      </c>
      <c r="M8" s="3">
        <f t="shared" si="3"/>
        <v>177510</v>
      </c>
      <c r="N8" s="3">
        <f t="shared" si="5"/>
        <v>86979.899999999994</v>
      </c>
      <c r="O8" s="5">
        <f t="shared" si="4"/>
        <v>90530.100000000006</v>
      </c>
    </row>
    <row r="9" ht="12.800000000000001" customHeight="1">
      <c r="A9" s="3" t="s">
        <v>15</v>
      </c>
      <c r="B9" s="3">
        <v>10200</v>
      </c>
      <c r="C9" s="3">
        <v>31</v>
      </c>
      <c r="D9" s="4">
        <v>1</v>
      </c>
      <c r="E9" s="3">
        <f t="shared" si="0"/>
        <v>316200</v>
      </c>
      <c r="F9" s="3">
        <f t="shared" si="1"/>
        <v>94860</v>
      </c>
      <c r="G9" s="3">
        <f t="shared" si="2"/>
        <v>221340</v>
      </c>
      <c r="I9" s="3" t="s">
        <v>15</v>
      </c>
      <c r="J9" s="5">
        <v>6500</v>
      </c>
      <c r="K9" s="3">
        <v>31</v>
      </c>
      <c r="L9" s="4">
        <v>0.96999999999999997</v>
      </c>
      <c r="M9" s="3">
        <f t="shared" si="3"/>
        <v>195455</v>
      </c>
      <c r="N9" s="3">
        <f>M9*0.47</f>
        <v>91863.850000000006</v>
      </c>
      <c r="O9" s="3">
        <f t="shared" si="4"/>
        <v>103591.14999999999</v>
      </c>
    </row>
    <row r="10" ht="12.800000000000001" customHeight="1">
      <c r="A10" s="3" t="s">
        <v>16</v>
      </c>
      <c r="B10" s="3">
        <v>11100</v>
      </c>
      <c r="C10" s="3">
        <v>31</v>
      </c>
      <c r="D10" s="4">
        <v>1</v>
      </c>
      <c r="E10" s="3">
        <f t="shared" ref="E10:E46" si="6">B10*C10*D10</f>
        <v>344100</v>
      </c>
      <c r="F10" s="3">
        <f t="shared" ref="F10:F46" si="7">E10*0.3</f>
        <v>103230</v>
      </c>
      <c r="G10" s="3">
        <f t="shared" ref="G10:G14" si="8">E10-F10</f>
        <v>240870</v>
      </c>
      <c r="I10" s="3" t="s">
        <v>16</v>
      </c>
      <c r="J10" s="5">
        <v>6900</v>
      </c>
      <c r="K10" s="3">
        <v>31</v>
      </c>
      <c r="L10" s="4">
        <v>0.96999999999999997</v>
      </c>
      <c r="M10" s="3">
        <f t="shared" ref="M10:M73" si="9">J10*K10*L10</f>
        <v>207483</v>
      </c>
      <c r="N10" s="3">
        <f>M10*0.4</f>
        <v>82993.199999999997</v>
      </c>
      <c r="O10" s="3">
        <f t="shared" ref="O10:O14" si="10">M10-N10</f>
        <v>124489.8</v>
      </c>
    </row>
    <row r="11" ht="12.800000000000001" customHeight="1">
      <c r="A11" s="3" t="s">
        <v>17</v>
      </c>
      <c r="B11" s="3">
        <v>10000</v>
      </c>
      <c r="C11" s="3">
        <v>30</v>
      </c>
      <c r="D11" s="4">
        <v>0.80000000000000004</v>
      </c>
      <c r="E11" s="3">
        <f t="shared" si="6"/>
        <v>240000</v>
      </c>
      <c r="F11" s="3">
        <f t="shared" si="7"/>
        <v>72000</v>
      </c>
      <c r="G11" s="3">
        <f t="shared" si="8"/>
        <v>168000</v>
      </c>
      <c r="I11" s="3" t="s">
        <v>17</v>
      </c>
      <c r="J11" s="3">
        <v>6850</v>
      </c>
      <c r="K11" s="3">
        <v>30</v>
      </c>
      <c r="L11" s="4">
        <v>0.80000000000000004</v>
      </c>
      <c r="M11" s="3">
        <f t="shared" si="9"/>
        <v>164400</v>
      </c>
      <c r="N11" s="3">
        <f>M11*0.35</f>
        <v>57540</v>
      </c>
      <c r="O11" s="3">
        <f t="shared" si="10"/>
        <v>106860</v>
      </c>
    </row>
    <row r="12" ht="12.800000000000001" customHeight="1">
      <c r="A12" s="3" t="s">
        <v>18</v>
      </c>
      <c r="B12" s="3">
        <v>8800</v>
      </c>
      <c r="C12" s="3">
        <v>31</v>
      </c>
      <c r="D12" s="4">
        <v>0.69999999999999996</v>
      </c>
      <c r="E12" s="3">
        <f t="shared" si="6"/>
        <v>190960</v>
      </c>
      <c r="F12" s="3">
        <f t="shared" si="7"/>
        <v>57288</v>
      </c>
      <c r="G12" s="3">
        <f t="shared" si="8"/>
        <v>133672</v>
      </c>
      <c r="I12" s="3" t="s">
        <v>18</v>
      </c>
      <c r="J12" s="3">
        <v>6500</v>
      </c>
      <c r="K12" s="3">
        <v>31</v>
      </c>
      <c r="L12" s="4">
        <v>0.69999999999999996</v>
      </c>
      <c r="M12" s="3">
        <f t="shared" si="9"/>
        <v>141050</v>
      </c>
      <c r="N12" s="3">
        <f>M12*0.31</f>
        <v>43725.5</v>
      </c>
      <c r="O12" s="3">
        <f t="shared" si="10"/>
        <v>97324.5</v>
      </c>
    </row>
    <row r="13" ht="12.800000000000001" customHeight="1">
      <c r="A13" s="3" t="s">
        <v>19</v>
      </c>
      <c r="B13" s="3">
        <v>8800</v>
      </c>
      <c r="C13" s="3">
        <v>30</v>
      </c>
      <c r="D13" s="4">
        <v>0.59999999999999998</v>
      </c>
      <c r="E13" s="3">
        <f t="shared" si="6"/>
        <v>158400</v>
      </c>
      <c r="F13" s="3">
        <f t="shared" si="7"/>
        <v>47520</v>
      </c>
      <c r="G13" s="3">
        <f t="shared" si="8"/>
        <v>110880</v>
      </c>
      <c r="I13" s="3" t="s">
        <v>19</v>
      </c>
      <c r="J13" s="3">
        <v>5000</v>
      </c>
      <c r="K13" s="3">
        <v>30</v>
      </c>
      <c r="L13" s="4">
        <v>0.59999999999999998</v>
      </c>
      <c r="M13" s="3">
        <f t="shared" si="9"/>
        <v>90000</v>
      </c>
      <c r="N13" s="3">
        <f>M13*0.35</f>
        <v>31500</v>
      </c>
      <c r="O13" s="3">
        <f t="shared" si="10"/>
        <v>58500</v>
      </c>
    </row>
    <row r="14" ht="12.800000000000001" customHeight="1">
      <c r="A14" s="3" t="s">
        <v>20</v>
      </c>
      <c r="B14" s="3">
        <v>8800</v>
      </c>
      <c r="C14" s="3">
        <v>31</v>
      </c>
      <c r="D14" s="4">
        <v>0.69999999999999996</v>
      </c>
      <c r="E14" s="3">
        <f t="shared" si="6"/>
        <v>190960</v>
      </c>
      <c r="F14" s="3">
        <f t="shared" si="7"/>
        <v>57288</v>
      </c>
      <c r="G14" s="3">
        <f t="shared" si="8"/>
        <v>133672</v>
      </c>
      <c r="I14" s="3" t="s">
        <v>20</v>
      </c>
      <c r="J14" s="3">
        <v>6500</v>
      </c>
      <c r="K14" s="3">
        <v>31</v>
      </c>
      <c r="L14" s="4">
        <v>0.69999999999999996</v>
      </c>
      <c r="M14" s="3">
        <f t="shared" si="9"/>
        <v>141050</v>
      </c>
      <c r="N14" s="3">
        <f>M14*0.45</f>
        <v>63472.5</v>
      </c>
      <c r="O14" s="3">
        <f t="shared" si="10"/>
        <v>77577.5</v>
      </c>
    </row>
    <row r="15" ht="12.800000000000001" customHeight="1">
      <c r="A15" s="3"/>
      <c r="B15" s="3"/>
      <c r="C15" s="3"/>
      <c r="D15" s="3"/>
      <c r="E15" s="3"/>
      <c r="F15" s="6" t="s">
        <v>21</v>
      </c>
      <c r="G15" s="7">
        <f>SUM(G3:G14)</f>
        <v>1690479.7</v>
      </c>
      <c r="I15" s="3"/>
      <c r="J15" s="3"/>
      <c r="K15" s="3"/>
      <c r="L15" s="3"/>
      <c r="M15" s="3"/>
      <c r="N15" s="6" t="s">
        <v>21</v>
      </c>
      <c r="O15" s="7">
        <f>SUM(O3:O14)</f>
        <v>942456.02399999998</v>
      </c>
    </row>
    <row r="17" ht="17" customHeight="1">
      <c r="A17" s="1" t="s">
        <v>22</v>
      </c>
      <c r="B17" s="1"/>
      <c r="C17" s="1"/>
      <c r="D17" s="1"/>
      <c r="E17" s="1"/>
      <c r="F17" s="1"/>
      <c r="G17" s="1"/>
      <c r="I17" s="1" t="s">
        <v>23</v>
      </c>
      <c r="J17" s="1"/>
      <c r="K17" s="1"/>
      <c r="L17" s="1"/>
      <c r="M17" s="1"/>
      <c r="N17" s="1"/>
      <c r="O17" s="1"/>
    </row>
    <row r="18" ht="26.5" customHeight="1">
      <c r="A18" s="2" t="s">
        <v>2</v>
      </c>
      <c r="B18" s="2" t="s">
        <v>3</v>
      </c>
      <c r="C18" s="2" t="s">
        <v>4</v>
      </c>
      <c r="D18" s="2" t="s">
        <v>5</v>
      </c>
      <c r="E18" s="2" t="s">
        <v>6</v>
      </c>
      <c r="F18" s="2" t="s">
        <v>7</v>
      </c>
      <c r="G18" s="2" t="s">
        <v>8</v>
      </c>
      <c r="I18" s="2" t="s">
        <v>2</v>
      </c>
      <c r="J18" s="2" t="s">
        <v>3</v>
      </c>
      <c r="K18" s="2" t="s">
        <v>4</v>
      </c>
      <c r="L18" s="2" t="s">
        <v>5</v>
      </c>
      <c r="M18" s="2" t="s">
        <v>6</v>
      </c>
      <c r="N18" s="2" t="s">
        <v>7</v>
      </c>
      <c r="O18" s="2" t="s">
        <v>8</v>
      </c>
    </row>
    <row r="19" ht="14.65" customHeight="1">
      <c r="A19" s="3" t="s">
        <v>9</v>
      </c>
      <c r="B19" s="3">
        <v>3500</v>
      </c>
      <c r="C19" s="3">
        <v>31</v>
      </c>
      <c r="D19" s="4">
        <v>0.69999999999999996</v>
      </c>
      <c r="E19" s="3">
        <f t="shared" si="6"/>
        <v>75950</v>
      </c>
      <c r="F19" s="3">
        <f t="shared" si="7"/>
        <v>22785</v>
      </c>
      <c r="G19" s="3">
        <f t="shared" ref="G19:G30" si="11">E19-F19</f>
        <v>53165</v>
      </c>
      <c r="I19" s="3" t="s">
        <v>9</v>
      </c>
      <c r="J19" s="3">
        <v>4200</v>
      </c>
      <c r="K19" s="3">
        <v>31</v>
      </c>
      <c r="L19" s="4">
        <v>0.45000000000000001</v>
      </c>
      <c r="M19" s="3">
        <f t="shared" si="9"/>
        <v>58590</v>
      </c>
      <c r="N19" s="3">
        <f>M19*0.4</f>
        <v>23436</v>
      </c>
      <c r="O19" s="5">
        <f t="shared" ref="O19:O30" si="12">M19-N19</f>
        <v>35154</v>
      </c>
    </row>
    <row r="20" ht="14.65" customHeight="1">
      <c r="A20" s="3" t="s">
        <v>10</v>
      </c>
      <c r="B20" s="3">
        <v>3200</v>
      </c>
      <c r="C20" s="3">
        <v>28</v>
      </c>
      <c r="D20" s="4">
        <v>0.59999999999999998</v>
      </c>
      <c r="E20" s="3">
        <f t="shared" si="6"/>
        <v>53760</v>
      </c>
      <c r="F20" s="3">
        <f t="shared" si="7"/>
        <v>16128</v>
      </c>
      <c r="G20" s="3">
        <f t="shared" si="11"/>
        <v>37632</v>
      </c>
      <c r="I20" s="3" t="s">
        <v>10</v>
      </c>
      <c r="J20" s="3">
        <v>4000</v>
      </c>
      <c r="K20" s="3">
        <v>28</v>
      </c>
      <c r="L20" s="4">
        <v>0.54000000000000004</v>
      </c>
      <c r="M20" s="3">
        <f t="shared" si="9"/>
        <v>60480</v>
      </c>
      <c r="N20" s="3">
        <f>M20*0.34</f>
        <v>20563.200000000001</v>
      </c>
      <c r="O20" s="5">
        <f t="shared" si="12"/>
        <v>39916.800000000003</v>
      </c>
    </row>
    <row r="21" ht="14.65" customHeight="1">
      <c r="A21" s="3" t="s">
        <v>11</v>
      </c>
      <c r="B21" s="3">
        <v>3600</v>
      </c>
      <c r="C21" s="3">
        <v>31</v>
      </c>
      <c r="D21" s="4">
        <v>0.59999999999999998</v>
      </c>
      <c r="E21" s="3">
        <f t="shared" si="6"/>
        <v>66960</v>
      </c>
      <c r="F21" s="3">
        <f t="shared" si="7"/>
        <v>20088</v>
      </c>
      <c r="G21" s="3">
        <f t="shared" si="11"/>
        <v>46872</v>
      </c>
      <c r="I21" s="3" t="s">
        <v>11</v>
      </c>
      <c r="J21" s="3">
        <v>4250</v>
      </c>
      <c r="K21" s="3">
        <v>31</v>
      </c>
      <c r="L21" s="4">
        <v>0.59999999999999998</v>
      </c>
      <c r="M21" s="3">
        <f t="shared" si="9"/>
        <v>79050</v>
      </c>
      <c r="N21" s="3">
        <f>M21*0.39</f>
        <v>30829.5</v>
      </c>
      <c r="O21" s="5">
        <f t="shared" si="12"/>
        <v>48220.5</v>
      </c>
    </row>
    <row r="22" ht="14.65" customHeight="1">
      <c r="A22" s="3" t="s">
        <v>12</v>
      </c>
      <c r="B22" s="3">
        <v>3600</v>
      </c>
      <c r="C22" s="3">
        <v>30</v>
      </c>
      <c r="D22" s="4">
        <v>0.80000000000000004</v>
      </c>
      <c r="E22" s="3">
        <f t="shared" si="6"/>
        <v>86400</v>
      </c>
      <c r="F22" s="3">
        <f t="shared" si="7"/>
        <v>25920</v>
      </c>
      <c r="G22" s="3">
        <f t="shared" si="11"/>
        <v>60480</v>
      </c>
      <c r="I22" s="3" t="s">
        <v>12</v>
      </c>
      <c r="J22" s="3">
        <v>4500</v>
      </c>
      <c r="K22" s="3">
        <v>30</v>
      </c>
      <c r="L22" s="4">
        <v>0.75</v>
      </c>
      <c r="M22" s="3">
        <f t="shared" si="9"/>
        <v>101250</v>
      </c>
      <c r="N22" s="3">
        <f>M22*0.3</f>
        <v>30375</v>
      </c>
      <c r="O22" s="5">
        <f t="shared" si="12"/>
        <v>70875</v>
      </c>
    </row>
    <row r="23" ht="14.65" customHeight="1">
      <c r="A23" s="3" t="s">
        <v>13</v>
      </c>
      <c r="B23" s="3">
        <v>5150</v>
      </c>
      <c r="C23" s="3">
        <v>31</v>
      </c>
      <c r="D23" s="4">
        <v>0.96999999999999997</v>
      </c>
      <c r="E23" s="3">
        <f t="shared" si="6"/>
        <v>154860.5</v>
      </c>
      <c r="F23" s="3">
        <f t="shared" si="7"/>
        <v>46458.150000000001</v>
      </c>
      <c r="G23" s="3">
        <f t="shared" si="11"/>
        <v>108402.35000000001</v>
      </c>
      <c r="I23" s="3" t="s">
        <v>13</v>
      </c>
      <c r="J23" s="3">
        <v>4500</v>
      </c>
      <c r="K23" s="3">
        <v>31</v>
      </c>
      <c r="L23" s="4">
        <v>0.93999999999999995</v>
      </c>
      <c r="M23" s="3">
        <f t="shared" si="9"/>
        <v>131130</v>
      </c>
      <c r="N23" s="3">
        <f>M23*0.31</f>
        <v>40650.300000000003</v>
      </c>
      <c r="O23" s="5">
        <f t="shared" si="12"/>
        <v>90479.699999999997</v>
      </c>
    </row>
    <row r="24" ht="14.65" customHeight="1">
      <c r="A24" s="3" t="s">
        <v>14</v>
      </c>
      <c r="B24" s="3">
        <v>6150</v>
      </c>
      <c r="C24" s="3">
        <v>30</v>
      </c>
      <c r="D24" s="4">
        <v>1</v>
      </c>
      <c r="E24" s="3">
        <f t="shared" si="6"/>
        <v>184500</v>
      </c>
      <c r="F24" s="3">
        <f t="shared" si="7"/>
        <v>55350</v>
      </c>
      <c r="G24" s="3">
        <f t="shared" si="11"/>
        <v>129150</v>
      </c>
      <c r="I24" s="3" t="s">
        <v>14</v>
      </c>
      <c r="J24" s="5">
        <v>7500</v>
      </c>
      <c r="K24" s="3">
        <v>30</v>
      </c>
      <c r="L24" s="4">
        <v>0.94999999999999996</v>
      </c>
      <c r="M24" s="3">
        <f t="shared" si="9"/>
        <v>213750</v>
      </c>
      <c r="N24" s="3">
        <f t="shared" ref="N24:N26" si="13">M24*0.49</f>
        <v>104737.5</v>
      </c>
      <c r="O24" s="5">
        <f t="shared" si="12"/>
        <v>109012.5</v>
      </c>
    </row>
    <row r="25" ht="14.65" customHeight="1">
      <c r="A25" s="3" t="s">
        <v>15</v>
      </c>
      <c r="B25" s="3">
        <v>6650</v>
      </c>
      <c r="C25" s="3">
        <v>31</v>
      </c>
      <c r="D25" s="4">
        <v>1</v>
      </c>
      <c r="E25" s="3">
        <f t="shared" si="6"/>
        <v>206150</v>
      </c>
      <c r="F25" s="3">
        <f t="shared" si="7"/>
        <v>61845</v>
      </c>
      <c r="G25" s="3">
        <f t="shared" si="11"/>
        <v>144305</v>
      </c>
      <c r="I25" s="3" t="s">
        <v>15</v>
      </c>
      <c r="J25" s="5">
        <v>7500</v>
      </c>
      <c r="K25" s="3">
        <v>31</v>
      </c>
      <c r="L25" s="4">
        <v>0.94999999999999996</v>
      </c>
      <c r="M25" s="3">
        <f t="shared" si="9"/>
        <v>220875</v>
      </c>
      <c r="N25" s="3">
        <f t="shared" si="13"/>
        <v>108228.75</v>
      </c>
      <c r="O25" s="3">
        <f t="shared" si="12"/>
        <v>112646.25</v>
      </c>
    </row>
    <row r="26" ht="14.65" customHeight="1">
      <c r="A26" s="3" t="s">
        <v>16</v>
      </c>
      <c r="B26" s="3">
        <v>6650</v>
      </c>
      <c r="C26" s="3">
        <v>31</v>
      </c>
      <c r="D26" s="4">
        <v>1</v>
      </c>
      <c r="E26" s="3">
        <f t="shared" si="6"/>
        <v>206150</v>
      </c>
      <c r="F26" s="3">
        <f t="shared" si="7"/>
        <v>61845</v>
      </c>
      <c r="G26" s="3">
        <f t="shared" si="11"/>
        <v>144305</v>
      </c>
      <c r="I26" s="3" t="s">
        <v>16</v>
      </c>
      <c r="J26" s="5">
        <v>7500</v>
      </c>
      <c r="K26" s="3">
        <v>31</v>
      </c>
      <c r="L26" s="4">
        <v>0.94999999999999996</v>
      </c>
      <c r="M26" s="3">
        <f t="shared" si="9"/>
        <v>220875</v>
      </c>
      <c r="N26" s="3">
        <f t="shared" si="13"/>
        <v>108228.75</v>
      </c>
      <c r="O26" s="3">
        <f t="shared" si="12"/>
        <v>112646.25</v>
      </c>
    </row>
    <row r="27" ht="14.65" customHeight="1">
      <c r="A27" s="3" t="s">
        <v>17</v>
      </c>
      <c r="B27" s="3">
        <v>6150</v>
      </c>
      <c r="C27" s="3">
        <v>30</v>
      </c>
      <c r="D27" s="4">
        <v>0.80000000000000004</v>
      </c>
      <c r="E27" s="3">
        <f t="shared" si="6"/>
        <v>147600</v>
      </c>
      <c r="F27" s="3">
        <f t="shared" si="7"/>
        <v>44280</v>
      </c>
      <c r="G27" s="3">
        <f t="shared" si="11"/>
        <v>103320</v>
      </c>
      <c r="I27" s="3" t="s">
        <v>17</v>
      </c>
      <c r="J27" s="3">
        <v>7000</v>
      </c>
      <c r="K27" s="3">
        <v>30</v>
      </c>
      <c r="L27" s="4">
        <v>0.80000000000000004</v>
      </c>
      <c r="M27" s="3">
        <f t="shared" si="9"/>
        <v>168000</v>
      </c>
      <c r="N27" s="3">
        <f t="shared" ref="N27:N46" si="14">M27*0.3</f>
        <v>50400</v>
      </c>
      <c r="O27" s="3">
        <f t="shared" si="12"/>
        <v>117600</v>
      </c>
    </row>
    <row r="28" ht="14.65" customHeight="1">
      <c r="A28" s="3" t="s">
        <v>18</v>
      </c>
      <c r="B28" s="3">
        <v>5150</v>
      </c>
      <c r="C28" s="3">
        <v>31</v>
      </c>
      <c r="D28" s="4">
        <v>0.69999999999999996</v>
      </c>
      <c r="E28" s="3">
        <f t="shared" si="6"/>
        <v>111755</v>
      </c>
      <c r="F28" s="3">
        <f t="shared" si="7"/>
        <v>33526.5</v>
      </c>
      <c r="G28" s="3">
        <f t="shared" si="11"/>
        <v>78228.5</v>
      </c>
      <c r="I28" s="3" t="s">
        <v>18</v>
      </c>
      <c r="J28" s="3">
        <v>6800</v>
      </c>
      <c r="K28" s="3">
        <v>31</v>
      </c>
      <c r="L28" s="4">
        <v>0.69999999999999996</v>
      </c>
      <c r="M28" s="3">
        <f t="shared" si="9"/>
        <v>147560</v>
      </c>
      <c r="N28" s="3">
        <f t="shared" si="14"/>
        <v>44268</v>
      </c>
      <c r="O28" s="3">
        <f t="shared" si="12"/>
        <v>103292</v>
      </c>
    </row>
    <row r="29" ht="14.65" customHeight="1">
      <c r="A29" s="3" t="s">
        <v>19</v>
      </c>
      <c r="B29" s="3">
        <v>5150</v>
      </c>
      <c r="C29" s="3">
        <v>30</v>
      </c>
      <c r="D29" s="4">
        <v>0.59999999999999998</v>
      </c>
      <c r="E29" s="3">
        <f t="shared" si="6"/>
        <v>92700</v>
      </c>
      <c r="F29" s="3">
        <f t="shared" si="7"/>
        <v>27810</v>
      </c>
      <c r="G29" s="3">
        <f t="shared" si="11"/>
        <v>64890</v>
      </c>
      <c r="I29" s="3" t="s">
        <v>19</v>
      </c>
      <c r="J29" s="3">
        <v>4500</v>
      </c>
      <c r="K29" s="3">
        <v>30</v>
      </c>
      <c r="L29" s="4">
        <v>0.59999999999999998</v>
      </c>
      <c r="M29" s="3">
        <f t="shared" si="9"/>
        <v>81000</v>
      </c>
      <c r="N29" s="3">
        <f t="shared" si="14"/>
        <v>24300</v>
      </c>
      <c r="O29" s="3">
        <f t="shared" si="12"/>
        <v>56700</v>
      </c>
    </row>
    <row r="30" ht="14.65" customHeight="1">
      <c r="A30" s="3" t="s">
        <v>20</v>
      </c>
      <c r="B30" s="3">
        <v>5150</v>
      </c>
      <c r="C30" s="3">
        <v>31</v>
      </c>
      <c r="D30" s="4">
        <v>0.69999999999999996</v>
      </c>
      <c r="E30" s="3">
        <f t="shared" si="6"/>
        <v>111755</v>
      </c>
      <c r="F30" s="3">
        <f t="shared" si="7"/>
        <v>33526.5</v>
      </c>
      <c r="G30" s="3">
        <f t="shared" si="11"/>
        <v>78228.5</v>
      </c>
      <c r="I30" s="3" t="s">
        <v>20</v>
      </c>
      <c r="J30" s="3">
        <v>7500</v>
      </c>
      <c r="K30" s="3">
        <v>31</v>
      </c>
      <c r="L30" s="4">
        <v>0.69999999999999996</v>
      </c>
      <c r="M30" s="3">
        <f t="shared" si="9"/>
        <v>162750</v>
      </c>
      <c r="N30" s="3">
        <f t="shared" si="14"/>
        <v>48825</v>
      </c>
      <c r="O30" s="3">
        <f t="shared" si="12"/>
        <v>113925</v>
      </c>
    </row>
    <row r="31" ht="14.65" customHeight="1">
      <c r="A31" s="3"/>
      <c r="B31" s="3"/>
      <c r="C31" s="3"/>
      <c r="D31" s="3"/>
      <c r="E31" s="3"/>
      <c r="F31" s="6" t="s">
        <v>21</v>
      </c>
      <c r="G31" s="7">
        <f>SUM(G19:G30)</f>
        <v>1048978.3500000001</v>
      </c>
      <c r="I31" s="3"/>
      <c r="J31" s="3"/>
      <c r="K31" s="3"/>
      <c r="L31" s="3"/>
      <c r="M31" s="3"/>
      <c r="N31" s="6" t="s">
        <v>21</v>
      </c>
      <c r="O31" s="7">
        <f>SUM(O19:O30)</f>
        <v>1010468</v>
      </c>
    </row>
    <row r="32" ht="14.65" customHeight="1"/>
    <row r="33" ht="17" customHeight="1">
      <c r="A33" s="1" t="s">
        <v>24</v>
      </c>
      <c r="B33" s="1"/>
      <c r="C33" s="1"/>
      <c r="D33" s="1"/>
      <c r="E33" s="1"/>
      <c r="F33" s="1"/>
      <c r="G33" s="1"/>
      <c r="I33" s="1" t="s">
        <v>25</v>
      </c>
      <c r="J33" s="1"/>
      <c r="K33" s="1"/>
      <c r="L33" s="1"/>
      <c r="M33" s="1"/>
      <c r="N33" s="1"/>
      <c r="O33" s="1"/>
    </row>
    <row r="34" ht="26.5" customHeight="1">
      <c r="A34" s="2" t="s">
        <v>2</v>
      </c>
      <c r="B34" s="2" t="s">
        <v>3</v>
      </c>
      <c r="C34" s="2" t="s">
        <v>4</v>
      </c>
      <c r="D34" s="2" t="s">
        <v>5</v>
      </c>
      <c r="E34" s="2" t="s">
        <v>6</v>
      </c>
      <c r="F34" s="2" t="s">
        <v>7</v>
      </c>
      <c r="G34" s="2" t="s">
        <v>8</v>
      </c>
      <c r="I34" s="2" t="s">
        <v>2</v>
      </c>
      <c r="J34" s="2" t="s">
        <v>3</v>
      </c>
      <c r="K34" s="2" t="s">
        <v>4</v>
      </c>
      <c r="L34" s="2" t="s">
        <v>5</v>
      </c>
      <c r="M34" s="2" t="s">
        <v>6</v>
      </c>
      <c r="N34" s="2" t="s">
        <v>7</v>
      </c>
      <c r="O34" s="2" t="s">
        <v>8</v>
      </c>
    </row>
    <row r="35" ht="14.65" customHeight="1">
      <c r="A35" s="3" t="s">
        <v>9</v>
      </c>
      <c r="B35" s="3">
        <v>3900</v>
      </c>
      <c r="C35" s="3">
        <v>31</v>
      </c>
      <c r="D35" s="4">
        <v>0.59999999999999998</v>
      </c>
      <c r="E35" s="3">
        <f t="shared" si="6"/>
        <v>72540</v>
      </c>
      <c r="F35" s="3">
        <f t="shared" si="7"/>
        <v>21762</v>
      </c>
      <c r="G35" s="3">
        <f t="shared" ref="G35:G46" si="15">E35-F35</f>
        <v>50778</v>
      </c>
      <c r="I35" s="3" t="s">
        <v>9</v>
      </c>
      <c r="J35" s="3">
        <v>5000</v>
      </c>
      <c r="K35" s="3">
        <v>31</v>
      </c>
      <c r="L35" s="4">
        <v>0.59999999999999998</v>
      </c>
      <c r="M35" s="3">
        <f t="shared" si="9"/>
        <v>93000</v>
      </c>
      <c r="N35" s="3">
        <f t="shared" si="14"/>
        <v>27900</v>
      </c>
      <c r="O35" s="3">
        <f t="shared" ref="O35:O46" si="16">M35-N35</f>
        <v>65100</v>
      </c>
    </row>
    <row r="36" ht="14.65" customHeight="1">
      <c r="A36" s="3" t="s">
        <v>10</v>
      </c>
      <c r="B36" s="3">
        <v>3800</v>
      </c>
      <c r="C36" s="3">
        <v>28</v>
      </c>
      <c r="D36" s="4">
        <v>0.5</v>
      </c>
      <c r="E36" s="3">
        <f t="shared" si="6"/>
        <v>53200</v>
      </c>
      <c r="F36" s="3">
        <f t="shared" si="7"/>
        <v>15960</v>
      </c>
      <c r="G36" s="3">
        <f t="shared" si="15"/>
        <v>37240</v>
      </c>
      <c r="I36" s="3" t="s">
        <v>10</v>
      </c>
      <c r="J36" s="3">
        <v>6000</v>
      </c>
      <c r="K36" s="3">
        <v>28</v>
      </c>
      <c r="L36" s="4">
        <v>0.5</v>
      </c>
      <c r="M36" s="3">
        <f t="shared" si="9"/>
        <v>84000</v>
      </c>
      <c r="N36" s="3">
        <f t="shared" si="14"/>
        <v>25200</v>
      </c>
      <c r="O36" s="3">
        <f t="shared" si="16"/>
        <v>58800</v>
      </c>
    </row>
    <row r="37" ht="14.65" customHeight="1">
      <c r="A37" s="3" t="s">
        <v>11</v>
      </c>
      <c r="B37" s="3">
        <v>4550</v>
      </c>
      <c r="C37" s="3">
        <v>31</v>
      </c>
      <c r="D37" s="4">
        <v>0.69999999999999996</v>
      </c>
      <c r="E37" s="3">
        <f t="shared" si="6"/>
        <v>98735</v>
      </c>
      <c r="F37" s="3">
        <f t="shared" si="7"/>
        <v>29620.5</v>
      </c>
      <c r="G37" s="3">
        <f t="shared" si="15"/>
        <v>69114.5</v>
      </c>
      <c r="I37" s="3" t="s">
        <v>11</v>
      </c>
      <c r="J37" s="3">
        <v>6000</v>
      </c>
      <c r="K37" s="3">
        <v>31</v>
      </c>
      <c r="L37" s="4">
        <v>0.69999999999999996</v>
      </c>
      <c r="M37" s="3">
        <f t="shared" si="9"/>
        <v>130200</v>
      </c>
      <c r="N37" s="3">
        <f t="shared" si="14"/>
        <v>39060</v>
      </c>
      <c r="O37" s="3">
        <f t="shared" si="16"/>
        <v>91140</v>
      </c>
    </row>
    <row r="38" ht="14.65" customHeight="1">
      <c r="A38" s="3" t="s">
        <v>12</v>
      </c>
      <c r="B38" s="3">
        <v>5600</v>
      </c>
      <c r="C38" s="3">
        <v>30</v>
      </c>
      <c r="D38" s="4">
        <v>0.80000000000000004</v>
      </c>
      <c r="E38" s="3">
        <f t="shared" si="6"/>
        <v>134400</v>
      </c>
      <c r="F38" s="3">
        <f t="shared" si="7"/>
        <v>40320</v>
      </c>
      <c r="G38" s="3">
        <f t="shared" si="15"/>
        <v>94080</v>
      </c>
      <c r="I38" s="3" t="s">
        <v>12</v>
      </c>
      <c r="J38" s="3">
        <v>7400</v>
      </c>
      <c r="K38" s="3">
        <v>30</v>
      </c>
      <c r="L38" s="4">
        <v>0.80000000000000004</v>
      </c>
      <c r="M38" s="3">
        <f t="shared" si="9"/>
        <v>177600</v>
      </c>
      <c r="N38" s="3">
        <f t="shared" si="14"/>
        <v>53280</v>
      </c>
      <c r="O38" s="3">
        <f t="shared" si="16"/>
        <v>124320</v>
      </c>
    </row>
    <row r="39" ht="14.65" customHeight="1">
      <c r="A39" s="3" t="s">
        <v>13</v>
      </c>
      <c r="B39" s="3">
        <v>6200</v>
      </c>
      <c r="C39" s="3">
        <v>31</v>
      </c>
      <c r="D39" s="4">
        <v>0.80000000000000004</v>
      </c>
      <c r="E39" s="3">
        <f t="shared" si="6"/>
        <v>153760</v>
      </c>
      <c r="F39" s="3">
        <f t="shared" si="7"/>
        <v>46128</v>
      </c>
      <c r="G39" s="3">
        <f t="shared" si="15"/>
        <v>107632</v>
      </c>
      <c r="I39" s="3" t="s">
        <v>13</v>
      </c>
      <c r="J39" s="3">
        <v>12500</v>
      </c>
      <c r="K39" s="3">
        <v>31</v>
      </c>
      <c r="L39" s="4">
        <v>0.90000000000000002</v>
      </c>
      <c r="M39" s="3">
        <f t="shared" si="9"/>
        <v>348750</v>
      </c>
      <c r="N39" s="3">
        <f t="shared" si="14"/>
        <v>104625</v>
      </c>
      <c r="O39" s="3">
        <f t="shared" si="16"/>
        <v>244125</v>
      </c>
    </row>
    <row r="40" ht="14.65" customHeight="1">
      <c r="A40" s="3" t="s">
        <v>14</v>
      </c>
      <c r="B40" s="3">
        <v>10000</v>
      </c>
      <c r="C40" s="3">
        <v>30</v>
      </c>
      <c r="D40" s="4">
        <v>1</v>
      </c>
      <c r="E40" s="3">
        <f t="shared" si="6"/>
        <v>300000</v>
      </c>
      <c r="F40" s="3">
        <f t="shared" si="7"/>
        <v>90000</v>
      </c>
      <c r="G40" s="3">
        <f t="shared" si="15"/>
        <v>210000</v>
      </c>
      <c r="I40" s="3" t="s">
        <v>14</v>
      </c>
      <c r="J40" s="3">
        <v>17000</v>
      </c>
      <c r="K40" s="3">
        <v>30</v>
      </c>
      <c r="L40" s="4">
        <v>1</v>
      </c>
      <c r="M40" s="3">
        <f t="shared" si="9"/>
        <v>510000</v>
      </c>
      <c r="N40" s="3">
        <f t="shared" si="14"/>
        <v>153000</v>
      </c>
      <c r="O40" s="3">
        <f t="shared" si="16"/>
        <v>357000</v>
      </c>
    </row>
    <row r="41" ht="14.65" customHeight="1">
      <c r="A41" s="3" t="s">
        <v>15</v>
      </c>
      <c r="B41" s="3">
        <v>12000</v>
      </c>
      <c r="C41" s="3">
        <v>31</v>
      </c>
      <c r="D41" s="4">
        <v>1</v>
      </c>
      <c r="E41" s="3">
        <f t="shared" si="6"/>
        <v>372000</v>
      </c>
      <c r="F41" s="3">
        <f t="shared" si="7"/>
        <v>111600</v>
      </c>
      <c r="G41" s="3">
        <f t="shared" si="15"/>
        <v>260400</v>
      </c>
      <c r="I41" s="3" t="s">
        <v>15</v>
      </c>
      <c r="J41" s="3">
        <v>18750</v>
      </c>
      <c r="K41" s="3">
        <v>31</v>
      </c>
      <c r="L41" s="4">
        <v>1</v>
      </c>
      <c r="M41" s="3">
        <f t="shared" si="9"/>
        <v>581250</v>
      </c>
      <c r="N41" s="3">
        <f t="shared" si="14"/>
        <v>174375</v>
      </c>
      <c r="O41" s="3">
        <f t="shared" si="16"/>
        <v>406875</v>
      </c>
    </row>
    <row r="42" ht="14.65" customHeight="1">
      <c r="A42" s="3" t="s">
        <v>16</v>
      </c>
      <c r="B42" s="3">
        <v>14800</v>
      </c>
      <c r="C42" s="3">
        <v>31</v>
      </c>
      <c r="D42" s="4">
        <v>1</v>
      </c>
      <c r="E42" s="3">
        <f t="shared" si="6"/>
        <v>458800</v>
      </c>
      <c r="F42" s="3">
        <f t="shared" si="7"/>
        <v>137640</v>
      </c>
      <c r="G42" s="3">
        <f t="shared" si="15"/>
        <v>321160</v>
      </c>
      <c r="I42" s="3" t="s">
        <v>16</v>
      </c>
      <c r="J42" s="3">
        <v>19900</v>
      </c>
      <c r="K42" s="3">
        <v>31</v>
      </c>
      <c r="L42" s="4">
        <v>1</v>
      </c>
      <c r="M42" s="3">
        <f t="shared" si="9"/>
        <v>616900</v>
      </c>
      <c r="N42" s="3">
        <f t="shared" si="14"/>
        <v>185070</v>
      </c>
      <c r="O42" s="3">
        <f t="shared" si="16"/>
        <v>431830</v>
      </c>
    </row>
    <row r="43" ht="14.65" customHeight="1">
      <c r="A43" s="3" t="s">
        <v>17</v>
      </c>
      <c r="B43" s="3">
        <v>10000</v>
      </c>
      <c r="C43" s="3">
        <v>30</v>
      </c>
      <c r="D43" s="4">
        <v>0.80000000000000004</v>
      </c>
      <c r="E43" s="3">
        <f t="shared" si="6"/>
        <v>240000</v>
      </c>
      <c r="F43" s="3">
        <f t="shared" si="7"/>
        <v>72000</v>
      </c>
      <c r="G43" s="3">
        <f t="shared" si="15"/>
        <v>168000</v>
      </c>
      <c r="I43" s="3" t="s">
        <v>17</v>
      </c>
      <c r="J43" s="3">
        <v>17000</v>
      </c>
      <c r="K43" s="3">
        <v>30</v>
      </c>
      <c r="L43" s="4">
        <v>0.80000000000000004</v>
      </c>
      <c r="M43" s="3">
        <f t="shared" si="9"/>
        <v>408000</v>
      </c>
      <c r="N43" s="3">
        <f t="shared" si="14"/>
        <v>122400</v>
      </c>
      <c r="O43" s="3">
        <f t="shared" si="16"/>
        <v>285600</v>
      </c>
    </row>
    <row r="44" ht="14.65" customHeight="1">
      <c r="A44" s="3" t="s">
        <v>18</v>
      </c>
      <c r="B44" s="3">
        <v>8800</v>
      </c>
      <c r="C44" s="3">
        <v>31</v>
      </c>
      <c r="D44" s="4">
        <v>0.69999999999999996</v>
      </c>
      <c r="E44" s="3">
        <f t="shared" si="6"/>
        <v>190960</v>
      </c>
      <c r="F44" s="3">
        <f t="shared" si="7"/>
        <v>57288</v>
      </c>
      <c r="G44" s="3">
        <f t="shared" si="15"/>
        <v>133672</v>
      </c>
      <c r="I44" s="3" t="s">
        <v>18</v>
      </c>
      <c r="J44" s="3">
        <v>12500</v>
      </c>
      <c r="K44" s="3">
        <v>31</v>
      </c>
      <c r="L44" s="4">
        <v>0.69999999999999996</v>
      </c>
      <c r="M44" s="3">
        <f t="shared" si="9"/>
        <v>271250</v>
      </c>
      <c r="N44" s="3">
        <f t="shared" si="14"/>
        <v>81375</v>
      </c>
      <c r="O44" s="3">
        <f t="shared" si="16"/>
        <v>189875</v>
      </c>
    </row>
    <row r="45" ht="14.65" customHeight="1">
      <c r="A45" s="3" t="s">
        <v>19</v>
      </c>
      <c r="B45" s="3">
        <v>6500</v>
      </c>
      <c r="C45" s="3">
        <v>30</v>
      </c>
      <c r="D45" s="4">
        <v>0.59999999999999998</v>
      </c>
      <c r="E45" s="3">
        <f t="shared" si="6"/>
        <v>117000</v>
      </c>
      <c r="F45" s="3">
        <f t="shared" si="7"/>
        <v>35100</v>
      </c>
      <c r="G45" s="3">
        <f t="shared" si="15"/>
        <v>81900</v>
      </c>
      <c r="I45" s="3" t="s">
        <v>19</v>
      </c>
      <c r="J45" s="3">
        <v>12500</v>
      </c>
      <c r="K45" s="3">
        <v>30</v>
      </c>
      <c r="L45" s="4">
        <v>0.59999999999999998</v>
      </c>
      <c r="M45" s="3">
        <f t="shared" si="9"/>
        <v>225000</v>
      </c>
      <c r="N45" s="3">
        <f t="shared" si="14"/>
        <v>67500</v>
      </c>
      <c r="O45" s="3">
        <f t="shared" si="16"/>
        <v>157500</v>
      </c>
    </row>
    <row r="46" ht="14.65" customHeight="1">
      <c r="A46" s="3" t="s">
        <v>20</v>
      </c>
      <c r="B46" s="3">
        <v>6500</v>
      </c>
      <c r="C46" s="3">
        <v>31</v>
      </c>
      <c r="D46" s="4">
        <v>0.69999999999999996</v>
      </c>
      <c r="E46" s="3">
        <f t="shared" si="6"/>
        <v>141050</v>
      </c>
      <c r="F46" s="3">
        <f t="shared" si="7"/>
        <v>42315</v>
      </c>
      <c r="G46" s="3">
        <f t="shared" si="15"/>
        <v>98735</v>
      </c>
      <c r="I46" s="3" t="s">
        <v>20</v>
      </c>
      <c r="J46" s="3">
        <v>12500</v>
      </c>
      <c r="K46" s="3">
        <v>31</v>
      </c>
      <c r="L46" s="4">
        <v>0.69999999999999996</v>
      </c>
      <c r="M46" s="3">
        <f t="shared" si="9"/>
        <v>271250</v>
      </c>
      <c r="N46" s="3">
        <f t="shared" si="14"/>
        <v>81375</v>
      </c>
      <c r="O46" s="3">
        <f t="shared" si="16"/>
        <v>189875</v>
      </c>
    </row>
    <row r="47" ht="14.65" customHeight="1">
      <c r="A47" s="3"/>
      <c r="B47" s="3"/>
      <c r="C47" s="3"/>
      <c r="D47" s="3"/>
      <c r="E47" s="3"/>
      <c r="F47" s="6" t="s">
        <v>21</v>
      </c>
      <c r="G47" s="7">
        <f>SUM(G35:G46)</f>
        <v>1632711.5</v>
      </c>
      <c r="I47" s="3"/>
      <c r="J47" s="3"/>
      <c r="K47" s="3"/>
      <c r="L47" s="3"/>
      <c r="M47" s="3"/>
      <c r="N47" s="6" t="s">
        <v>21</v>
      </c>
      <c r="O47" s="7">
        <f>SUM(O35:O46)</f>
        <v>2602040</v>
      </c>
    </row>
    <row r="53" ht="12.699999999999999" customHeight="1"/>
    <row r="54" ht="12.800000000000001" customHeight="1">
      <c r="I54" s="1" t="s">
        <v>26</v>
      </c>
      <c r="J54" s="1"/>
      <c r="K54" s="1"/>
      <c r="L54" s="1"/>
      <c r="M54" s="1"/>
      <c r="N54" s="1"/>
      <c r="O54" s="1"/>
    </row>
    <row r="55" ht="12.800000000000001" customHeight="1">
      <c r="I55" s="1"/>
      <c r="J55" s="1"/>
      <c r="K55" s="1"/>
      <c r="L55" s="1"/>
      <c r="M55" s="1"/>
      <c r="N55" s="1"/>
      <c r="O55" s="1"/>
    </row>
    <row r="56" ht="28.75" customHeight="1">
      <c r="I56" s="2" t="s">
        <v>2</v>
      </c>
      <c r="J56" s="2" t="s">
        <v>3</v>
      </c>
      <c r="K56" s="2" t="s">
        <v>4</v>
      </c>
      <c r="L56" s="2" t="s">
        <v>5</v>
      </c>
      <c r="M56" s="2" t="s">
        <v>6</v>
      </c>
      <c r="N56" s="2" t="s">
        <v>7</v>
      </c>
      <c r="O56" s="2" t="s">
        <v>8</v>
      </c>
    </row>
    <row r="57" ht="12.800000000000001" customHeight="1">
      <c r="I57" s="3" t="s">
        <v>9</v>
      </c>
      <c r="J57" s="3">
        <v>4200</v>
      </c>
      <c r="K57" s="3">
        <v>31</v>
      </c>
      <c r="L57" s="4">
        <v>0.45000000000000001</v>
      </c>
      <c r="M57" s="3">
        <f t="shared" si="9"/>
        <v>58590</v>
      </c>
      <c r="N57" s="3">
        <f>M57*0.4</f>
        <v>23436</v>
      </c>
      <c r="O57" s="5">
        <f t="shared" ref="O57:O68" si="17">M57-N57</f>
        <v>35154</v>
      </c>
    </row>
    <row r="58" ht="12.800000000000001" customHeight="1">
      <c r="I58" s="3" t="s">
        <v>10</v>
      </c>
      <c r="J58" s="3">
        <v>4000</v>
      </c>
      <c r="K58" s="3">
        <v>28</v>
      </c>
      <c r="L58" s="4">
        <v>0.54000000000000004</v>
      </c>
      <c r="M58" s="3">
        <f t="shared" si="9"/>
        <v>60480</v>
      </c>
      <c r="N58" s="3">
        <f>M58*0.34</f>
        <v>20563.200000000001</v>
      </c>
      <c r="O58" s="5">
        <f t="shared" si="17"/>
        <v>39916.800000000003</v>
      </c>
    </row>
    <row r="59" ht="12.800000000000001" customHeight="1">
      <c r="I59" s="3" t="s">
        <v>11</v>
      </c>
      <c r="J59" s="3">
        <v>4250</v>
      </c>
      <c r="K59" s="3">
        <v>31</v>
      </c>
      <c r="L59" s="4">
        <v>0.59999999999999998</v>
      </c>
      <c r="M59" s="3">
        <f t="shared" si="9"/>
        <v>79050</v>
      </c>
      <c r="N59" s="3">
        <f>M59*0.39</f>
        <v>30829.5</v>
      </c>
      <c r="O59" s="5">
        <f t="shared" si="17"/>
        <v>48220.5</v>
      </c>
    </row>
    <row r="60" ht="12.800000000000001" customHeight="1">
      <c r="I60" s="3" t="s">
        <v>12</v>
      </c>
      <c r="J60" s="3">
        <v>4500</v>
      </c>
      <c r="K60" s="3">
        <v>30</v>
      </c>
      <c r="L60" s="4">
        <v>0.75</v>
      </c>
      <c r="M60" s="3">
        <f t="shared" si="9"/>
        <v>101250</v>
      </c>
      <c r="N60" s="3">
        <f>M60*0.3</f>
        <v>30375</v>
      </c>
      <c r="O60" s="5">
        <f t="shared" si="17"/>
        <v>70875</v>
      </c>
    </row>
    <row r="61" ht="12.800000000000001" customHeight="1">
      <c r="I61" s="3" t="s">
        <v>13</v>
      </c>
      <c r="J61" s="5">
        <v>6000</v>
      </c>
      <c r="K61" s="3">
        <v>31</v>
      </c>
      <c r="L61" s="4">
        <v>0.93999999999999995</v>
      </c>
      <c r="M61" s="3">
        <f t="shared" si="9"/>
        <v>174840</v>
      </c>
      <c r="N61" s="3">
        <f>M61*0.48</f>
        <v>83923.199999999997</v>
      </c>
      <c r="O61" s="5">
        <f t="shared" si="17"/>
        <v>90916.800000000003</v>
      </c>
    </row>
    <row r="62" ht="12.800000000000001" customHeight="1">
      <c r="I62" s="3" t="s">
        <v>14</v>
      </c>
      <c r="J62" s="5">
        <v>7500</v>
      </c>
      <c r="K62" s="3">
        <v>30</v>
      </c>
      <c r="L62" s="4">
        <v>0.94999999999999996</v>
      </c>
      <c r="M62" s="3">
        <f t="shared" si="9"/>
        <v>213750</v>
      </c>
      <c r="N62" s="3">
        <f t="shared" ref="N62:N64" si="18">M62*0.49</f>
        <v>104737.5</v>
      </c>
      <c r="O62" s="5">
        <f t="shared" si="17"/>
        <v>109012.5</v>
      </c>
    </row>
    <row r="63" ht="12.800000000000001" customHeight="1">
      <c r="I63" s="3" t="s">
        <v>15</v>
      </c>
      <c r="J63" s="5">
        <v>7550</v>
      </c>
      <c r="K63" s="3">
        <v>31</v>
      </c>
      <c r="L63" s="4">
        <v>0.94999999999999996</v>
      </c>
      <c r="M63" s="3">
        <f t="shared" si="9"/>
        <v>222347.5</v>
      </c>
      <c r="N63" s="3">
        <f t="shared" si="18"/>
        <v>108950.27499999999</v>
      </c>
      <c r="O63" s="3">
        <f t="shared" si="17"/>
        <v>113397.22500000001</v>
      </c>
    </row>
    <row r="64" ht="12.800000000000001" customHeight="1">
      <c r="I64" s="3" t="s">
        <v>16</v>
      </c>
      <c r="J64" s="5">
        <v>7700</v>
      </c>
      <c r="K64" s="3">
        <v>31</v>
      </c>
      <c r="L64" s="4">
        <v>0.94999999999999996</v>
      </c>
      <c r="M64" s="3">
        <f t="shared" si="9"/>
        <v>226765</v>
      </c>
      <c r="N64" s="3">
        <f t="shared" si="18"/>
        <v>111114.85000000001</v>
      </c>
      <c r="O64" s="3">
        <f t="shared" si="17"/>
        <v>115650.14999999999</v>
      </c>
    </row>
    <row r="65" ht="12.800000000000001" customHeight="1">
      <c r="I65" s="3" t="s">
        <v>17</v>
      </c>
      <c r="J65" s="3">
        <v>7300</v>
      </c>
      <c r="K65" s="3">
        <v>30</v>
      </c>
      <c r="L65" s="4">
        <v>0.84999999999999998</v>
      </c>
      <c r="M65" s="3">
        <f t="shared" si="9"/>
        <v>186150</v>
      </c>
      <c r="N65" s="3">
        <f t="shared" ref="N65:N68" si="19">M65*0.4</f>
        <v>74460</v>
      </c>
      <c r="O65" s="3">
        <f t="shared" si="17"/>
        <v>111690</v>
      </c>
    </row>
    <row r="66" ht="12.800000000000001" customHeight="1">
      <c r="I66" s="3" t="s">
        <v>18</v>
      </c>
      <c r="J66" s="3">
        <v>6800</v>
      </c>
      <c r="K66" s="3">
        <v>31</v>
      </c>
      <c r="L66" s="4">
        <v>0.80000000000000004</v>
      </c>
      <c r="M66" s="3">
        <f t="shared" si="9"/>
        <v>168640</v>
      </c>
      <c r="N66" s="3">
        <f t="shared" si="19"/>
        <v>67456</v>
      </c>
      <c r="O66" s="3">
        <f t="shared" si="17"/>
        <v>101184</v>
      </c>
    </row>
    <row r="67" ht="12.800000000000001" customHeight="1">
      <c r="I67" s="3" t="s">
        <v>19</v>
      </c>
      <c r="J67" s="3">
        <v>5000</v>
      </c>
      <c r="K67" s="3">
        <v>30</v>
      </c>
      <c r="L67" s="4">
        <v>0.59999999999999998</v>
      </c>
      <c r="M67" s="3">
        <f t="shared" si="9"/>
        <v>90000</v>
      </c>
      <c r="N67" s="3">
        <f t="shared" si="19"/>
        <v>36000</v>
      </c>
      <c r="O67" s="3">
        <f t="shared" si="17"/>
        <v>54000</v>
      </c>
    </row>
    <row r="68" ht="12.800000000000001" customHeight="1">
      <c r="I68" s="3" t="s">
        <v>20</v>
      </c>
      <c r="J68" s="3">
        <v>7500</v>
      </c>
      <c r="K68" s="3">
        <v>31</v>
      </c>
      <c r="L68" s="4">
        <v>0.80000000000000004</v>
      </c>
      <c r="M68" s="3">
        <f t="shared" si="9"/>
        <v>186000</v>
      </c>
      <c r="N68" s="3">
        <f t="shared" si="19"/>
        <v>74400</v>
      </c>
      <c r="O68" s="3">
        <f t="shared" si="17"/>
        <v>111600</v>
      </c>
    </row>
    <row r="69" ht="12.800000000000001" customHeight="1">
      <c r="I69" s="3"/>
      <c r="J69" s="3"/>
      <c r="K69" s="3"/>
      <c r="L69" s="3"/>
      <c r="M69" s="3"/>
      <c r="N69" s="6" t="s">
        <v>21</v>
      </c>
      <c r="O69" s="8">
        <f>SUM(O57:O68)</f>
        <v>1001616.975</v>
      </c>
    </row>
    <row r="70" ht="12.800000000000001" customHeight="1">
      <c r="I70" s="1" t="s">
        <v>27</v>
      </c>
      <c r="J70" s="1"/>
      <c r="K70" s="1"/>
      <c r="L70" s="1"/>
      <c r="M70" s="1"/>
      <c r="N70" s="1"/>
      <c r="O70" s="1"/>
    </row>
    <row r="72" ht="12.800000000000001" customHeight="1">
      <c r="I72" s="3" t="s">
        <v>9</v>
      </c>
      <c r="J72" s="3">
        <v>7500</v>
      </c>
      <c r="K72" s="3">
        <v>31</v>
      </c>
      <c r="L72" s="4">
        <v>0.81999999999999995</v>
      </c>
      <c r="M72" s="3">
        <f t="shared" si="9"/>
        <v>190650</v>
      </c>
      <c r="N72" s="3">
        <f>M72*0.43</f>
        <v>81979.5</v>
      </c>
      <c r="O72" s="9">
        <f t="shared" ref="O72:O83" si="20">M72-N72</f>
        <v>108670.5</v>
      </c>
    </row>
    <row r="73" ht="12.800000000000001" customHeight="1">
      <c r="I73" s="3" t="s">
        <v>10</v>
      </c>
      <c r="J73" s="3">
        <v>5200</v>
      </c>
      <c r="K73" s="3">
        <v>28</v>
      </c>
      <c r="L73" s="4">
        <v>0.75</v>
      </c>
      <c r="M73" s="3">
        <f t="shared" si="9"/>
        <v>109200</v>
      </c>
      <c r="N73" s="3">
        <f>M73*0.42</f>
        <v>45864</v>
      </c>
      <c r="O73" s="9">
        <f t="shared" si="20"/>
        <v>63336</v>
      </c>
    </row>
    <row r="74" ht="12.800000000000001" customHeight="1">
      <c r="I74" s="3" t="s">
        <v>11</v>
      </c>
      <c r="J74" s="3">
        <v>5200</v>
      </c>
      <c r="K74" s="3">
        <v>31</v>
      </c>
      <c r="L74" s="4">
        <v>0.75</v>
      </c>
      <c r="M74" s="3">
        <f t="shared" ref="M74:M83" si="21">J74*K74*L74</f>
        <v>120900</v>
      </c>
      <c r="N74" s="3">
        <f>M74*0.43</f>
        <v>51987</v>
      </c>
      <c r="O74" s="9">
        <f t="shared" si="20"/>
        <v>68913</v>
      </c>
    </row>
    <row r="75" ht="12.800000000000001" customHeight="1">
      <c r="I75" s="3" t="s">
        <v>12</v>
      </c>
      <c r="J75" s="3">
        <v>4500</v>
      </c>
      <c r="K75" s="3">
        <v>30</v>
      </c>
      <c r="L75" s="4">
        <v>0.75</v>
      </c>
      <c r="M75" s="3">
        <f t="shared" si="21"/>
        <v>101250</v>
      </c>
      <c r="N75" s="3">
        <f>M75*0.42</f>
        <v>42525</v>
      </c>
      <c r="O75" s="9">
        <f t="shared" si="20"/>
        <v>58725</v>
      </c>
    </row>
    <row r="76" ht="12.800000000000001" customHeight="1">
      <c r="I76" s="3" t="s">
        <v>13</v>
      </c>
      <c r="J76" s="3">
        <v>7500</v>
      </c>
      <c r="K76" s="3">
        <v>31</v>
      </c>
      <c r="L76" s="4">
        <v>0.93999999999999995</v>
      </c>
      <c r="M76" s="3">
        <f t="shared" si="21"/>
        <v>218550</v>
      </c>
      <c r="N76" s="3">
        <f>M76*0.47</f>
        <v>102718.5</v>
      </c>
      <c r="O76" s="9">
        <f t="shared" si="20"/>
        <v>115831.5</v>
      </c>
    </row>
    <row r="77" ht="12.800000000000001" customHeight="1">
      <c r="I77" s="3" t="s">
        <v>14</v>
      </c>
      <c r="J77" s="9">
        <v>8500</v>
      </c>
      <c r="K77" s="3">
        <v>30</v>
      </c>
      <c r="L77" s="4">
        <v>0.94999999999999996</v>
      </c>
      <c r="M77" s="3">
        <f t="shared" si="21"/>
        <v>242250</v>
      </c>
      <c r="N77" s="3">
        <f t="shared" ref="N77:N79" si="22">M77*0.49</f>
        <v>118702.5</v>
      </c>
      <c r="O77" s="9">
        <f t="shared" si="20"/>
        <v>123547.5</v>
      </c>
    </row>
    <row r="78" ht="12.800000000000001" customHeight="1">
      <c r="I78" s="3" t="s">
        <v>15</v>
      </c>
      <c r="J78" s="9">
        <v>8800</v>
      </c>
      <c r="K78" s="3">
        <v>31</v>
      </c>
      <c r="L78" s="4">
        <v>0.94999999999999996</v>
      </c>
      <c r="M78" s="3">
        <f t="shared" si="21"/>
        <v>259160</v>
      </c>
      <c r="N78" s="3">
        <f t="shared" si="22"/>
        <v>126988.39999999999</v>
      </c>
      <c r="O78" s="3">
        <f t="shared" si="20"/>
        <v>132171.60000000001</v>
      </c>
    </row>
    <row r="79" ht="12.800000000000001" customHeight="1">
      <c r="I79" s="3" t="s">
        <v>16</v>
      </c>
      <c r="J79" s="9">
        <v>8800</v>
      </c>
      <c r="K79" s="3">
        <v>31</v>
      </c>
      <c r="L79" s="4">
        <v>0.94999999999999996</v>
      </c>
      <c r="M79" s="3">
        <f t="shared" si="21"/>
        <v>259160</v>
      </c>
      <c r="N79" s="3">
        <f t="shared" si="22"/>
        <v>126988.39999999999</v>
      </c>
      <c r="O79" s="3">
        <f t="shared" si="20"/>
        <v>132171.60000000001</v>
      </c>
    </row>
    <row r="80" ht="12.800000000000001" customHeight="1">
      <c r="I80" s="3" t="s">
        <v>17</v>
      </c>
      <c r="J80" s="3">
        <v>7500</v>
      </c>
      <c r="K80" s="3">
        <v>30</v>
      </c>
      <c r="L80" s="4">
        <v>0.84999999999999998</v>
      </c>
      <c r="M80" s="3">
        <f t="shared" si="21"/>
        <v>191250</v>
      </c>
      <c r="N80" s="3">
        <f t="shared" ref="N80:N83" si="23">M80*0.4</f>
        <v>76500</v>
      </c>
      <c r="O80" s="3">
        <f t="shared" si="20"/>
        <v>114750</v>
      </c>
    </row>
    <row r="81" ht="12.800000000000001" customHeight="1">
      <c r="I81" s="3" t="s">
        <v>18</v>
      </c>
      <c r="J81" s="3">
        <v>7000</v>
      </c>
      <c r="K81" s="3">
        <v>31</v>
      </c>
      <c r="L81" s="4">
        <v>0.80000000000000004</v>
      </c>
      <c r="M81" s="3">
        <f t="shared" si="21"/>
        <v>173600</v>
      </c>
      <c r="N81" s="3">
        <f t="shared" si="23"/>
        <v>69440</v>
      </c>
      <c r="O81" s="3">
        <f t="shared" si="20"/>
        <v>104160</v>
      </c>
    </row>
    <row r="82" ht="12.800000000000001" customHeight="1">
      <c r="I82" s="3" t="s">
        <v>19</v>
      </c>
      <c r="J82" s="3">
        <v>5200</v>
      </c>
      <c r="K82" s="3">
        <v>30</v>
      </c>
      <c r="L82" s="4">
        <v>0.59999999999999998</v>
      </c>
      <c r="M82" s="3">
        <f t="shared" si="21"/>
        <v>93600</v>
      </c>
      <c r="N82" s="3">
        <f t="shared" si="23"/>
        <v>37440</v>
      </c>
      <c r="O82" s="3">
        <f t="shared" si="20"/>
        <v>56160</v>
      </c>
    </row>
    <row r="83" ht="12.800000000000001" customHeight="1">
      <c r="I83" s="3" t="s">
        <v>20</v>
      </c>
      <c r="J83" s="3">
        <v>7500</v>
      </c>
      <c r="K83" s="3">
        <v>31</v>
      </c>
      <c r="L83" s="4">
        <v>0.84999999999999998</v>
      </c>
      <c r="M83" s="3">
        <f t="shared" si="21"/>
        <v>197625</v>
      </c>
      <c r="N83" s="3">
        <f t="shared" si="23"/>
        <v>79050</v>
      </c>
      <c r="O83" s="3">
        <f t="shared" si="20"/>
        <v>118575</v>
      </c>
    </row>
    <row r="84" ht="12.800000000000001" customHeight="1">
      <c r="N84" s="10" t="s">
        <v>21</v>
      </c>
      <c r="O84" s="11">
        <f>O72+O73+O74+O75+O76+O77+O78+O79+O80+O81+O82+O83</f>
        <v>1197011.7</v>
      </c>
    </row>
  </sheetData>
  <mergeCells count="8">
    <mergeCell ref="A1:G1"/>
    <mergeCell ref="I1:O1"/>
    <mergeCell ref="A17:G17"/>
    <mergeCell ref="I17:O17"/>
    <mergeCell ref="A33:G33"/>
    <mergeCell ref="I33:O33"/>
    <mergeCell ref="I54:O54"/>
    <mergeCell ref="I70:O70"/>
  </mergeCells>
  <printOptions headings="0" gridLines="1"/>
  <pageMargins left="0.78750000000000009" right="0.78750000000000009" top="0.78750000000000009" bottom="0.78750000000000009" header="0.51181102362204689" footer="0.51181102362204689"/>
  <pageSetup paperSize="9" scale="100" firstPageNumber="1" fitToWidth="1" fitToHeight="0" pageOrder="downThenOver" orientation="landscape" usePrinterDefaults="1" blackAndWhite="0" draft="0" cellComments="none" useFirstPageNumber="1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R7-Office/7.4.0.112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en-US</dc:language>
  <cp:lastModifiedBy>Татьяна Гунько</cp:lastModifiedBy>
  <cp:revision>30</cp:revision>
  <dcterms:created xsi:type="dcterms:W3CDTF">2017-10-20T23:41:04Z</dcterms:created>
  <dcterms:modified xsi:type="dcterms:W3CDTF">2023-12-22T09:00:55Z</dcterms:modified>
</cp:coreProperties>
</file>